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<sst xmlns="http://schemas.openxmlformats.org/spreadsheetml/2006/main" count="393" uniqueCount="159">
  <si>
    <t>ОТЧЕТ ОБ ИСПОЛНЕНИИ БЮДЖЕТА</t>
  </si>
  <si>
    <t>КОДЫ</t>
  </si>
  <si>
    <t xml:space="preserve">Форма по ОКУД </t>
  </si>
  <si>
    <t>0503117</t>
  </si>
  <si>
    <t>на 1 мая 2021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</si>
  <si>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</si>
  <si>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</si>
  <si>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</si>
  <si>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</si>
  <si>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</si>
  <si>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</si>
  <si>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</si>
  <si>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</si>
  <si>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</si>
  <si>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</si>
  <si>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</si>
  <si>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</si>
  <si>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</si>
  <si>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</si>
  <si>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</si>
  <si>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</si>
  <si>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</si>
  <si>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</si>
  <si>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</si>
  <si>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</si>
  <si>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</si>
  <si>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</si>
  <si>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</si>
  <si>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</si>
  <si>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</si>
  <si>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</si>
  <si>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</si>
  <si>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</si>
  <si>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</si>
  <si>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</si>
  <si>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</si>
  <si>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</si>
  <si>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</si>
  <si>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</si>
  <si>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</si>
  <si>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</si>
  <si>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</si>
  <si>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</si>
  <si>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</si>
  <si>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</si>
  <si>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</si>
  <si>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</si>
  <si>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</si>
  <si>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</si>
  <si>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</si>
  <si>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</si>
  <si>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</si>
  <si>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Единый сельскохозяйственный налог</t>
  </si>
  <si>
    <t>182 10503010 01 0000 110</t>
  </si>
  <si>
    <t>182 10503010 01 1000 110</t>
  </si>
  <si>
    <t>182 10503010 01 2100 110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</si>
  <si>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</si>
  <si>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</si>
  <si>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</si>
  <si>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</si>
  <si>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</si>
  <si>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</si>
  <si>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</si>
  <si>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</si>
  <si>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</si>
  <si>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</si>
  <si>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</si>
  <si>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</si>
  <si>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</si>
  <si>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</si>
  <si>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</si>
  <si>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</si>
  <si>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</si>
  <si>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</si>
  <si>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</si>
  <si>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809 20216001 10 0000 150</t>
  </si>
  <si>
    <t>Прочие субсидии бюджетам сельских поселений</t>
  </si>
  <si>
    <t>809 20229999 10 0000 150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</si>
  <si>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</si>
  <si>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</si>
  <si>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</si>
  <si>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</si>
  <si>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</si>
  <si>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</si>
  <si>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</si>
  <si>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</si>
  <si>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</si>
  <si>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</si>
  <si>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</si>
  <si>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</si>
  <si>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</si>
  <si>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</si>
  <si>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010Я010110 121</t>
  </si>
  <si>
    <t>809 0104 010Я010110 129</t>
  </si>
  <si>
    <t>Закупка товаров, работ, услуг в сфере информационно-коммуникационных технологий</t>
  </si>
  <si>
    <t>809 0104 010Я010190 242</t>
  </si>
  <si>
    <t>Прочая закупка товаров, работ и услуг</t>
  </si>
  <si>
    <t>809 0104 010Я010190 244</t>
  </si>
  <si>
    <t>Уплата налога на имущество организаций и земельного налога</t>
  </si>
  <si>
    <t>809 0104 010Я010190 851</t>
  </si>
  <si>
    <t>Уплата прочих налогов, сборов</t>
  </si>
  <si>
    <t>809 0104 010Я010190 852</t>
  </si>
  <si>
    <t>Уплата иных платежей</t>
  </si>
  <si>
    <t>809 0104 010Я010190 853</t>
  </si>
  <si>
    <t>809 0104 010Я0S8500 121</t>
  </si>
  <si>
    <t>809 0104 010Я0S8500 129</t>
  </si>
  <si>
    <t>Резервные средства</t>
  </si>
  <si>
    <t>809 0111 990000Ш200 870</t>
  </si>
  <si>
    <t>809 0113 010Я010190 242</t>
  </si>
  <si>
    <t>809 0113 010Я010190 244</t>
  </si>
  <si>
    <t>Закупка энергетических ресурсов</t>
  </si>
  <si>
    <t>809 0113 010Я010190 247</t>
  </si>
  <si>
    <t>809 0113 010Я010190 851</t>
  </si>
  <si>
    <t>809 0113 010Я010190 852</t>
  </si>
  <si>
    <t>809 0113 010Я010190 853</t>
  </si>
  <si>
    <t>809 0203 9900051180 121</t>
  </si>
  <si>
    <t>809 0203 9900051180 129</t>
  </si>
  <si>
    <t>809 0203 9900051180 244</t>
  </si>
  <si>
    <t>809 0310 0110300190 244</t>
  </si>
  <si>
    <t>809 0409 0110500190 244</t>
  </si>
  <si>
    <t>809 0409 0110500190 247</t>
  </si>
  <si>
    <t>809 0503 0110100190 244</t>
  </si>
  <si>
    <t>809 0801 0120101190 244</t>
  </si>
  <si>
    <t>809 0801 0120101190 247</t>
  </si>
  <si>
    <t>Иные межбюджетные трансферты</t>
  </si>
  <si>
    <t>809 0801 0120101М01 540</t>
  </si>
  <si>
    <t>809 1105 0120201110 121</t>
  </si>
  <si>
    <t>809 1105 0120201110 129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</si>
  <si>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</si>
  <si>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</si>
  <si>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</si>
  <si>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</si>
  <si>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</si>
  <si>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</si>
  <si>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</si>
  <si>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</si>
  <si>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</si>
  <si>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</si>
  <si>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</si>
  <si>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</si>
  <si>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</si>
  <si>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</si>
  <si>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</si>
  <si>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</si>
  <si>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</si>
  <si>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</si>
  <si>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</si>
  <si>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</si>
  <si>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</si>
  <si>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</si>
  <si>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</si>
  <si>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</si>
  <si>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</si>
  <si>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</si>
  <si>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</si>
  <si>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</si>
  <si>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</si>
  <si>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 xml:space="preserve">   24 мая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</si>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</sst>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44317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6542829</f>
        <v>6542829</v>
      </c>
      <c r="Q12" s="21"/>
      <c r="R12" s="21"/>
      <c r="S12" s="21">
        <f>2491707.63</f>
        <v>2491707.63</v>
      </c>
      <c r="T12" s="21"/>
      <c r="U12" s="21"/>
      <c r="V12" s="21"/>
      <c r="W12" s="22">
        <f>4051121.37</f>
        <v>4051121.37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42000</f>
        <v>42000</v>
      </c>
      <c r="Q13" s="25"/>
      <c r="R13" s="25"/>
      <c r="S13" s="26" t="s">
        <v>41</v>
      </c>
      <c r="T13" s="26"/>
      <c r="U13" s="26"/>
      <c r="V13" s="26"/>
      <c r="W13" s="27">
        <f>42000</f>
        <v>42000</v>
      </c>
      <c r="X13" s="27"/>
    </row>
    <row r="14" spans="1:24" s="1" customFormat="1" ht="4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6" t="s">
        <v>41</v>
      </c>
      <c r="Q14" s="26"/>
      <c r="R14" s="26"/>
      <c r="S14" s="25">
        <f>16751.27</f>
        <v>16751.27</v>
      </c>
      <c r="T14" s="25"/>
      <c r="U14" s="25"/>
      <c r="V14" s="25"/>
      <c r="W14" s="28" t="s">
        <v>41</v>
      </c>
      <c r="X14" s="28"/>
    </row>
    <row r="15" spans="1:24" s="1" customFormat="1" ht="45" customHeight="1">
      <c r="A15" s="23" t="s">
        <v>39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43</v>
      </c>
      <c r="O15" s="24"/>
      <c r="P15" s="26" t="s">
        <v>41</v>
      </c>
      <c r="Q15" s="26"/>
      <c r="R15" s="26"/>
      <c r="S15" s="25">
        <f>3.55</f>
        <v>3.55</v>
      </c>
      <c r="T15" s="25"/>
      <c r="U15" s="25"/>
      <c r="V15" s="25"/>
      <c r="W15" s="28" t="s">
        <v>41</v>
      </c>
      <c r="X15" s="28"/>
    </row>
    <row r="16" spans="1:24" s="1" customFormat="1" ht="45" customHeight="1">
      <c r="A16" s="23" t="s">
        <v>39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44</v>
      </c>
      <c r="O16" s="24"/>
      <c r="P16" s="26" t="s">
        <v>41</v>
      </c>
      <c r="Q16" s="26"/>
      <c r="R16" s="26"/>
      <c r="S16" s="25">
        <f>24.34</f>
        <v>24.34</v>
      </c>
      <c r="T16" s="25"/>
      <c r="U16" s="25"/>
      <c r="V16" s="25"/>
      <c r="W16" s="28" t="s">
        <v>41</v>
      </c>
      <c r="X16" s="28"/>
    </row>
    <row r="17" spans="1:24" s="1" customFormat="1" ht="24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46</v>
      </c>
      <c r="O17" s="24"/>
      <c r="P17" s="26" t="s">
        <v>41</v>
      </c>
      <c r="Q17" s="26"/>
      <c r="R17" s="26"/>
      <c r="S17" s="25">
        <f>44.42</f>
        <v>44.42</v>
      </c>
      <c r="T17" s="25"/>
      <c r="U17" s="25"/>
      <c r="V17" s="25"/>
      <c r="W17" s="28" t="s">
        <v>41</v>
      </c>
      <c r="X17" s="28"/>
    </row>
    <row r="18" spans="1:24" s="1" customFormat="1" ht="24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47</v>
      </c>
      <c r="O18" s="24"/>
      <c r="P18" s="26" t="s">
        <v>41</v>
      </c>
      <c r="Q18" s="26"/>
      <c r="R18" s="26"/>
      <c r="S18" s="25">
        <f>0.42</f>
        <v>0.42</v>
      </c>
      <c r="T18" s="25"/>
      <c r="U18" s="25"/>
      <c r="V18" s="25"/>
      <c r="W18" s="28" t="s">
        <v>41</v>
      </c>
      <c r="X18" s="28"/>
    </row>
    <row r="19" spans="1:24" s="1" customFormat="1" ht="13.5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49</v>
      </c>
      <c r="O19" s="24"/>
      <c r="P19" s="25">
        <f>5000</f>
        <v>5000</v>
      </c>
      <c r="Q19" s="25"/>
      <c r="R19" s="25"/>
      <c r="S19" s="26" t="s">
        <v>41</v>
      </c>
      <c r="T19" s="26"/>
      <c r="U19" s="26"/>
      <c r="V19" s="26"/>
      <c r="W19" s="27">
        <f>5000</f>
        <v>5000</v>
      </c>
      <c r="X19" s="27"/>
    </row>
    <row r="20" spans="1:24" s="1" customFormat="1" ht="13.5" customHeight="1">
      <c r="A20" s="23" t="s">
        <v>48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50</v>
      </c>
      <c r="O20" s="24"/>
      <c r="P20" s="26" t="s">
        <v>41</v>
      </c>
      <c r="Q20" s="26"/>
      <c r="R20" s="26"/>
      <c r="S20" s="25">
        <f>280.75</f>
        <v>280.75</v>
      </c>
      <c r="T20" s="25"/>
      <c r="U20" s="25"/>
      <c r="V20" s="25"/>
      <c r="W20" s="28" t="s">
        <v>41</v>
      </c>
      <c r="X20" s="28"/>
    </row>
    <row r="21" spans="1:24" s="1" customFormat="1" ht="13.5" customHeight="1">
      <c r="A21" s="23" t="s">
        <v>48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51</v>
      </c>
      <c r="O21" s="24"/>
      <c r="P21" s="26" t="s">
        <v>41</v>
      </c>
      <c r="Q21" s="26"/>
      <c r="R21" s="26"/>
      <c r="S21" s="25">
        <f>0.75</f>
        <v>0.75</v>
      </c>
      <c r="T21" s="25"/>
      <c r="U21" s="25"/>
      <c r="V21" s="25"/>
      <c r="W21" s="28" t="s">
        <v>41</v>
      </c>
      <c r="X21" s="28"/>
    </row>
    <row r="22" spans="1:24" s="1" customFormat="1" ht="13.5" customHeight="1">
      <c r="A22" s="23" t="s">
        <v>52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53</v>
      </c>
      <c r="O22" s="24"/>
      <c r="P22" s="25">
        <f>42000</f>
        <v>42000</v>
      </c>
      <c r="Q22" s="25"/>
      <c r="R22" s="25"/>
      <c r="S22" s="26" t="s">
        <v>41</v>
      </c>
      <c r="T22" s="26"/>
      <c r="U22" s="26"/>
      <c r="V22" s="26"/>
      <c r="W22" s="27">
        <f>42000</f>
        <v>42000</v>
      </c>
      <c r="X22" s="27"/>
    </row>
    <row r="23" spans="1:24" s="1" customFormat="1" ht="13.5" customHeight="1">
      <c r="A23" s="23" t="s">
        <v>52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54</v>
      </c>
      <c r="O23" s="24"/>
      <c r="P23" s="26" t="s">
        <v>41</v>
      </c>
      <c r="Q23" s="26"/>
      <c r="R23" s="26"/>
      <c r="S23" s="25">
        <f>24009.9</f>
        <v>24009.9</v>
      </c>
      <c r="T23" s="25"/>
      <c r="U23" s="25"/>
      <c r="V23" s="25"/>
      <c r="W23" s="28" t="s">
        <v>41</v>
      </c>
      <c r="X23" s="28"/>
    </row>
    <row r="24" spans="1:24" s="1" customFormat="1" ht="13.5" customHeight="1">
      <c r="A24" s="23" t="s">
        <v>52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55</v>
      </c>
      <c r="O24" s="24"/>
      <c r="P24" s="26" t="s">
        <v>41</v>
      </c>
      <c r="Q24" s="26"/>
      <c r="R24" s="26"/>
      <c r="S24" s="25">
        <f>35.4</f>
        <v>35.4</v>
      </c>
      <c r="T24" s="25"/>
      <c r="U24" s="25"/>
      <c r="V24" s="25"/>
      <c r="W24" s="28" t="s">
        <v>41</v>
      </c>
      <c r="X24" s="28"/>
    </row>
    <row r="25" spans="1:24" s="1" customFormat="1" ht="24" customHeight="1">
      <c r="A25" s="23" t="s">
        <v>56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57</v>
      </c>
      <c r="O25" s="24"/>
      <c r="P25" s="25">
        <f>60000</f>
        <v>60000</v>
      </c>
      <c r="Q25" s="25"/>
      <c r="R25" s="25"/>
      <c r="S25" s="26" t="s">
        <v>41</v>
      </c>
      <c r="T25" s="26"/>
      <c r="U25" s="26"/>
      <c r="V25" s="26"/>
      <c r="W25" s="27">
        <f>60000</f>
        <v>60000</v>
      </c>
      <c r="X25" s="27"/>
    </row>
    <row r="26" spans="1:24" s="1" customFormat="1" ht="33.75" customHeight="1">
      <c r="A26" s="23" t="s">
        <v>58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59</v>
      </c>
      <c r="O26" s="24"/>
      <c r="P26" s="26" t="s">
        <v>41</v>
      </c>
      <c r="Q26" s="26"/>
      <c r="R26" s="26"/>
      <c r="S26" s="25">
        <f>3708.71</f>
        <v>3708.71</v>
      </c>
      <c r="T26" s="25"/>
      <c r="U26" s="25"/>
      <c r="V26" s="25"/>
      <c r="W26" s="28" t="s">
        <v>41</v>
      </c>
      <c r="X26" s="28"/>
    </row>
    <row r="27" spans="1:24" s="1" customFormat="1" ht="33.75" customHeight="1">
      <c r="A27" s="23" t="s">
        <v>58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60</v>
      </c>
      <c r="O27" s="24"/>
      <c r="P27" s="26" t="s">
        <v>41</v>
      </c>
      <c r="Q27" s="26"/>
      <c r="R27" s="26"/>
      <c r="S27" s="25">
        <f>137.34</f>
        <v>137.34</v>
      </c>
      <c r="T27" s="25"/>
      <c r="U27" s="25"/>
      <c r="V27" s="25"/>
      <c r="W27" s="28" t="s">
        <v>41</v>
      </c>
      <c r="X27" s="28"/>
    </row>
    <row r="28" spans="1:24" s="1" customFormat="1" ht="24" customHeight="1">
      <c r="A28" s="23" t="s">
        <v>61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62</v>
      </c>
      <c r="O28" s="24"/>
      <c r="P28" s="25">
        <f>25000</f>
        <v>25000</v>
      </c>
      <c r="Q28" s="25"/>
      <c r="R28" s="25"/>
      <c r="S28" s="26" t="s">
        <v>41</v>
      </c>
      <c r="T28" s="26"/>
      <c r="U28" s="26"/>
      <c r="V28" s="26"/>
      <c r="W28" s="27">
        <f>25000</f>
        <v>25000</v>
      </c>
      <c r="X28" s="27"/>
    </row>
    <row r="29" spans="1:24" s="1" customFormat="1" ht="24" customHeight="1">
      <c r="A29" s="23" t="s">
        <v>63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64</v>
      </c>
      <c r="O29" s="24"/>
      <c r="P29" s="26" t="s">
        <v>41</v>
      </c>
      <c r="Q29" s="26"/>
      <c r="R29" s="26"/>
      <c r="S29" s="25">
        <f>2742</f>
        <v>2742</v>
      </c>
      <c r="T29" s="25"/>
      <c r="U29" s="25"/>
      <c r="V29" s="25"/>
      <c r="W29" s="28" t="s">
        <v>41</v>
      </c>
      <c r="X29" s="28"/>
    </row>
    <row r="30" spans="1:24" s="1" customFormat="1" ht="24" customHeight="1">
      <c r="A30" s="23" t="s">
        <v>65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66</v>
      </c>
      <c r="O30" s="24"/>
      <c r="P30" s="25">
        <f>207000</f>
        <v>207000</v>
      </c>
      <c r="Q30" s="25"/>
      <c r="R30" s="25"/>
      <c r="S30" s="26" t="s">
        <v>41</v>
      </c>
      <c r="T30" s="26"/>
      <c r="U30" s="26"/>
      <c r="V30" s="26"/>
      <c r="W30" s="27">
        <f>207000</f>
        <v>207000</v>
      </c>
      <c r="X30" s="27"/>
    </row>
    <row r="31" spans="1:24" s="1" customFormat="1" ht="24" customHeight="1">
      <c r="A31" s="23" t="s">
        <v>67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68</v>
      </c>
      <c r="O31" s="24"/>
      <c r="P31" s="26" t="s">
        <v>41</v>
      </c>
      <c r="Q31" s="26"/>
      <c r="R31" s="26"/>
      <c r="S31" s="25">
        <f>16355.07</f>
        <v>16355.07</v>
      </c>
      <c r="T31" s="25"/>
      <c r="U31" s="25"/>
      <c r="V31" s="25"/>
      <c r="W31" s="28" t="s">
        <v>41</v>
      </c>
      <c r="X31" s="28"/>
    </row>
    <row r="32" spans="1:24" s="1" customFormat="1" ht="24" customHeight="1">
      <c r="A32" s="23" t="s">
        <v>67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69</v>
      </c>
      <c r="O32" s="24"/>
      <c r="P32" s="26" t="s">
        <v>41</v>
      </c>
      <c r="Q32" s="26"/>
      <c r="R32" s="26"/>
      <c r="S32" s="25">
        <f>679.11</f>
        <v>679.11</v>
      </c>
      <c r="T32" s="25"/>
      <c r="U32" s="25"/>
      <c r="V32" s="25"/>
      <c r="W32" s="28" t="s">
        <v>41</v>
      </c>
      <c r="X32" s="28"/>
    </row>
    <row r="33" spans="1:24" s="1" customFormat="1" ht="45" customHeight="1">
      <c r="A33" s="23" t="s">
        <v>70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37</v>
      </c>
      <c r="M33" s="24"/>
      <c r="N33" s="24" t="s">
        <v>71</v>
      </c>
      <c r="O33" s="24"/>
      <c r="P33" s="25">
        <f>10000</f>
        <v>10000</v>
      </c>
      <c r="Q33" s="25"/>
      <c r="R33" s="25"/>
      <c r="S33" s="25">
        <f>6200</f>
        <v>6200</v>
      </c>
      <c r="T33" s="25"/>
      <c r="U33" s="25"/>
      <c r="V33" s="25"/>
      <c r="W33" s="27">
        <f>3800</f>
        <v>3800</v>
      </c>
      <c r="X33" s="27"/>
    </row>
    <row r="34" spans="1:24" s="1" customFormat="1" ht="33.75" customHeight="1">
      <c r="A34" s="23" t="s">
        <v>72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37</v>
      </c>
      <c r="M34" s="24"/>
      <c r="N34" s="24" t="s">
        <v>73</v>
      </c>
      <c r="O34" s="24"/>
      <c r="P34" s="25">
        <f>12120</f>
        <v>12120</v>
      </c>
      <c r="Q34" s="25"/>
      <c r="R34" s="25"/>
      <c r="S34" s="25">
        <f>3030</f>
        <v>3030</v>
      </c>
      <c r="T34" s="25"/>
      <c r="U34" s="25"/>
      <c r="V34" s="25"/>
      <c r="W34" s="27">
        <f>9090</f>
        <v>9090</v>
      </c>
      <c r="X34" s="27"/>
    </row>
    <row r="35" spans="1:24" s="1" customFormat="1" ht="24" customHeight="1">
      <c r="A35" s="23" t="s">
        <v>74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37</v>
      </c>
      <c r="M35" s="24"/>
      <c r="N35" s="24" t="s">
        <v>75</v>
      </c>
      <c r="O35" s="24"/>
      <c r="P35" s="25">
        <f>3470310</f>
        <v>3470310</v>
      </c>
      <c r="Q35" s="25"/>
      <c r="R35" s="25"/>
      <c r="S35" s="25">
        <f>1202547</f>
        <v>1202547</v>
      </c>
      <c r="T35" s="25"/>
      <c r="U35" s="25"/>
      <c r="V35" s="25"/>
      <c r="W35" s="27">
        <f>2267763</f>
        <v>2267763</v>
      </c>
      <c r="X35" s="27"/>
    </row>
    <row r="36" spans="1:24" s="1" customFormat="1" ht="13.5" customHeight="1">
      <c r="A36" s="23" t="s">
        <v>76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37</v>
      </c>
      <c r="M36" s="24"/>
      <c r="N36" s="24" t="s">
        <v>77</v>
      </c>
      <c r="O36" s="24"/>
      <c r="P36" s="25">
        <f>300000</f>
        <v>300000</v>
      </c>
      <c r="Q36" s="25"/>
      <c r="R36" s="25"/>
      <c r="S36" s="25">
        <f>300000</f>
        <v>300000</v>
      </c>
      <c r="T36" s="25"/>
      <c r="U36" s="25"/>
      <c r="V36" s="25"/>
      <c r="W36" s="27">
        <f>0</f>
        <v>0</v>
      </c>
      <c r="X36" s="27"/>
    </row>
    <row r="37" spans="1:24" s="1" customFormat="1" ht="24" customHeight="1">
      <c r="A37" s="23" t="s">
        <v>78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37</v>
      </c>
      <c r="M37" s="24"/>
      <c r="N37" s="24" t="s">
        <v>79</v>
      </c>
      <c r="O37" s="24"/>
      <c r="P37" s="25">
        <f>137700</f>
        <v>137700</v>
      </c>
      <c r="Q37" s="25"/>
      <c r="R37" s="25"/>
      <c r="S37" s="25">
        <f>37307.6</f>
        <v>37307.6</v>
      </c>
      <c r="T37" s="25"/>
      <c r="U37" s="25"/>
      <c r="V37" s="25"/>
      <c r="W37" s="27">
        <f>100392.4</f>
        <v>100392.4</v>
      </c>
      <c r="X37" s="27"/>
    </row>
    <row r="38" spans="1:24" s="1" customFormat="1" ht="45" customHeight="1">
      <c r="A38" s="23" t="s">
        <v>80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37</v>
      </c>
      <c r="M38" s="24"/>
      <c r="N38" s="24" t="s">
        <v>81</v>
      </c>
      <c r="O38" s="24"/>
      <c r="P38" s="25">
        <f>1200000</f>
        <v>1200000</v>
      </c>
      <c r="Q38" s="25"/>
      <c r="R38" s="25"/>
      <c r="S38" s="25">
        <f>362000</f>
        <v>362000</v>
      </c>
      <c r="T38" s="25"/>
      <c r="U38" s="25"/>
      <c r="V38" s="25"/>
      <c r="W38" s="27">
        <f>838000</f>
        <v>838000</v>
      </c>
      <c r="X38" s="27"/>
    </row>
    <row r="39" spans="1:24" s="1" customFormat="1" ht="24" customHeight="1">
      <c r="A39" s="23" t="s">
        <v>82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37</v>
      </c>
      <c r="M39" s="24"/>
      <c r="N39" s="24" t="s">
        <v>83</v>
      </c>
      <c r="O39" s="24"/>
      <c r="P39" s="25">
        <f>1031699</f>
        <v>1031699</v>
      </c>
      <c r="Q39" s="25"/>
      <c r="R39" s="25"/>
      <c r="S39" s="25">
        <f>515850</f>
        <v>515850</v>
      </c>
      <c r="T39" s="25"/>
      <c r="U39" s="25"/>
      <c r="V39" s="25"/>
      <c r="W39" s="27">
        <f>515849</f>
        <v>515849</v>
      </c>
      <c r="X39" s="27"/>
    </row>
    <row r="40" spans="1:24" s="1" customFormat="1" ht="13.5" customHeight="1">
      <c r="A40" s="29" t="s">
        <v>18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s="1" customFormat="1" ht="13.5" customHeight="1">
      <c r="A41" s="12" t="s">
        <v>84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" customFormat="1" ht="34.5" customHeight="1">
      <c r="A42" s="13" t="s">
        <v>24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 t="s">
        <v>25</v>
      </c>
      <c r="M42" s="13"/>
      <c r="N42" s="13" t="s">
        <v>85</v>
      </c>
      <c r="O42" s="13"/>
      <c r="P42" s="14" t="s">
        <v>27</v>
      </c>
      <c r="Q42" s="14"/>
      <c r="R42" s="14"/>
      <c r="S42" s="14" t="s">
        <v>28</v>
      </c>
      <c r="T42" s="14"/>
      <c r="U42" s="14"/>
      <c r="V42" s="14"/>
      <c r="W42" s="15" t="s">
        <v>29</v>
      </c>
      <c r="X42" s="15"/>
    </row>
    <row r="43" spans="1:24" s="1" customFormat="1" ht="13.5" customHeight="1">
      <c r="A43" s="16" t="s">
        <v>30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 t="s">
        <v>31</v>
      </c>
      <c r="M43" s="16"/>
      <c r="N43" s="16" t="s">
        <v>32</v>
      </c>
      <c r="O43" s="16"/>
      <c r="P43" s="17" t="s">
        <v>33</v>
      </c>
      <c r="Q43" s="17"/>
      <c r="R43" s="17"/>
      <c r="S43" s="17" t="s">
        <v>34</v>
      </c>
      <c r="T43" s="17"/>
      <c r="U43" s="17"/>
      <c r="V43" s="17"/>
      <c r="W43" s="18" t="s">
        <v>35</v>
      </c>
      <c r="X43" s="18"/>
    </row>
    <row r="44" spans="1:24" s="1" customFormat="1" ht="13.5" customHeight="1">
      <c r="A44" s="19" t="s">
        <v>86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 t="s">
        <v>87</v>
      </c>
      <c r="M44" s="20"/>
      <c r="N44" s="20" t="s">
        <v>38</v>
      </c>
      <c r="O44" s="20"/>
      <c r="P44" s="21">
        <f>7105925.06</f>
        <v>7105925.06</v>
      </c>
      <c r="Q44" s="21"/>
      <c r="R44" s="21"/>
      <c r="S44" s="21">
        <f>1853637.33</f>
        <v>1853637.33</v>
      </c>
      <c r="T44" s="21"/>
      <c r="U44" s="21"/>
      <c r="V44" s="21"/>
      <c r="W44" s="22">
        <f>5252287.73</f>
        <v>5252287.73</v>
      </c>
      <c r="X44" s="22"/>
    </row>
    <row r="45" spans="1:24" s="1" customFormat="1" ht="13.5" customHeight="1">
      <c r="A45" s="30" t="s">
        <v>88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87</v>
      </c>
      <c r="M45" s="31"/>
      <c r="N45" s="31" t="s">
        <v>89</v>
      </c>
      <c r="O45" s="31"/>
      <c r="P45" s="32">
        <f>377921</f>
        <v>377921</v>
      </c>
      <c r="Q45" s="32"/>
      <c r="R45" s="32"/>
      <c r="S45" s="32">
        <f>124166</f>
        <v>124166</v>
      </c>
      <c r="T45" s="32"/>
      <c r="U45" s="32"/>
      <c r="V45" s="32"/>
      <c r="W45" s="33">
        <f>253755</f>
        <v>253755</v>
      </c>
      <c r="X45" s="33"/>
    </row>
    <row r="46" spans="1:24" s="1" customFormat="1" ht="33.75" customHeight="1">
      <c r="A46" s="30" t="s">
        <v>90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87</v>
      </c>
      <c r="M46" s="31"/>
      <c r="N46" s="31" t="s">
        <v>91</v>
      </c>
      <c r="O46" s="31"/>
      <c r="P46" s="32">
        <f>144132</f>
        <v>144132</v>
      </c>
      <c r="Q46" s="32"/>
      <c r="R46" s="32"/>
      <c r="S46" s="32">
        <f>37498.12</f>
        <v>37498.12</v>
      </c>
      <c r="T46" s="32"/>
      <c r="U46" s="32"/>
      <c r="V46" s="32"/>
      <c r="W46" s="33">
        <f>106633.88</f>
        <v>106633.88</v>
      </c>
      <c r="X46" s="33"/>
    </row>
    <row r="47" spans="1:24" s="1" customFormat="1" ht="13.5" customHeight="1">
      <c r="A47" s="30" t="s">
        <v>88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87</v>
      </c>
      <c r="M47" s="31"/>
      <c r="N47" s="31" t="s">
        <v>92</v>
      </c>
      <c r="O47" s="31"/>
      <c r="P47" s="32">
        <f>851903</f>
        <v>851903</v>
      </c>
      <c r="Q47" s="32"/>
      <c r="R47" s="32"/>
      <c r="S47" s="32">
        <f>338787.97</f>
        <v>338787.97</v>
      </c>
      <c r="T47" s="32"/>
      <c r="U47" s="32"/>
      <c r="V47" s="32"/>
      <c r="W47" s="33">
        <f>513115.03</f>
        <v>513115.03</v>
      </c>
      <c r="X47" s="33"/>
    </row>
    <row r="48" spans="1:24" s="1" customFormat="1" ht="33.75" customHeight="1">
      <c r="A48" s="30" t="s">
        <v>90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87</v>
      </c>
      <c r="M48" s="31"/>
      <c r="N48" s="31" t="s">
        <v>93</v>
      </c>
      <c r="O48" s="31"/>
      <c r="P48" s="32">
        <f>257183</f>
        <v>257183</v>
      </c>
      <c r="Q48" s="32"/>
      <c r="R48" s="32"/>
      <c r="S48" s="32">
        <f>97919.12</f>
        <v>97919.12</v>
      </c>
      <c r="T48" s="32"/>
      <c r="U48" s="32"/>
      <c r="V48" s="32"/>
      <c r="W48" s="33">
        <f>159263.88</f>
        <v>159263.88</v>
      </c>
      <c r="X48" s="33"/>
    </row>
    <row r="49" spans="1:24" s="1" customFormat="1" ht="24" customHeight="1">
      <c r="A49" s="30" t="s">
        <v>94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87</v>
      </c>
      <c r="M49" s="31"/>
      <c r="N49" s="31" t="s">
        <v>95</v>
      </c>
      <c r="O49" s="31"/>
      <c r="P49" s="32">
        <f>0</f>
        <v>0</v>
      </c>
      <c r="Q49" s="32"/>
      <c r="R49" s="32"/>
      <c r="S49" s="34" t="s">
        <v>41</v>
      </c>
      <c r="T49" s="34"/>
      <c r="U49" s="34"/>
      <c r="V49" s="34"/>
      <c r="W49" s="35" t="s">
        <v>41</v>
      </c>
      <c r="X49" s="35"/>
    </row>
    <row r="50" spans="1:24" s="1" customFormat="1" ht="13.5" customHeight="1">
      <c r="A50" s="30" t="s">
        <v>96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87</v>
      </c>
      <c r="M50" s="31"/>
      <c r="N50" s="31" t="s">
        <v>97</v>
      </c>
      <c r="O50" s="31"/>
      <c r="P50" s="32">
        <f>0</f>
        <v>0</v>
      </c>
      <c r="Q50" s="32"/>
      <c r="R50" s="32"/>
      <c r="S50" s="34" t="s">
        <v>41</v>
      </c>
      <c r="T50" s="34"/>
      <c r="U50" s="34"/>
      <c r="V50" s="34"/>
      <c r="W50" s="35" t="s">
        <v>41</v>
      </c>
      <c r="X50" s="35"/>
    </row>
    <row r="51" spans="1:24" s="1" customFormat="1" ht="13.5" customHeight="1">
      <c r="A51" s="30" t="s">
        <v>98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87</v>
      </c>
      <c r="M51" s="31"/>
      <c r="N51" s="31" t="s">
        <v>99</v>
      </c>
      <c r="O51" s="31"/>
      <c r="P51" s="32">
        <f>0</f>
        <v>0</v>
      </c>
      <c r="Q51" s="32"/>
      <c r="R51" s="32"/>
      <c r="S51" s="34" t="s">
        <v>41</v>
      </c>
      <c r="T51" s="34"/>
      <c r="U51" s="34"/>
      <c r="V51" s="34"/>
      <c r="W51" s="35" t="s">
        <v>41</v>
      </c>
      <c r="X51" s="35"/>
    </row>
    <row r="52" spans="1:24" s="1" customFormat="1" ht="13.5" customHeight="1">
      <c r="A52" s="30" t="s">
        <v>100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87</v>
      </c>
      <c r="M52" s="31"/>
      <c r="N52" s="31" t="s">
        <v>101</v>
      </c>
      <c r="O52" s="31"/>
      <c r="P52" s="32">
        <f>0</f>
        <v>0</v>
      </c>
      <c r="Q52" s="32"/>
      <c r="R52" s="32"/>
      <c r="S52" s="34" t="s">
        <v>41</v>
      </c>
      <c r="T52" s="34"/>
      <c r="U52" s="34"/>
      <c r="V52" s="34"/>
      <c r="W52" s="35" t="s">
        <v>41</v>
      </c>
      <c r="X52" s="35"/>
    </row>
    <row r="53" spans="1:24" s="1" customFormat="1" ht="13.5" customHeight="1">
      <c r="A53" s="30" t="s">
        <v>102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87</v>
      </c>
      <c r="M53" s="31"/>
      <c r="N53" s="31" t="s">
        <v>103</v>
      </c>
      <c r="O53" s="31"/>
      <c r="P53" s="32">
        <f>0</f>
        <v>0</v>
      </c>
      <c r="Q53" s="32"/>
      <c r="R53" s="32"/>
      <c r="S53" s="34" t="s">
        <v>41</v>
      </c>
      <c r="T53" s="34"/>
      <c r="U53" s="34"/>
      <c r="V53" s="34"/>
      <c r="W53" s="35" t="s">
        <v>41</v>
      </c>
      <c r="X53" s="35"/>
    </row>
    <row r="54" spans="1:24" s="1" customFormat="1" ht="13.5" customHeight="1">
      <c r="A54" s="30" t="s">
        <v>88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87</v>
      </c>
      <c r="M54" s="31"/>
      <c r="N54" s="31" t="s">
        <v>104</v>
      </c>
      <c r="O54" s="31"/>
      <c r="P54" s="32">
        <f>390900</f>
        <v>390900</v>
      </c>
      <c r="Q54" s="32"/>
      <c r="R54" s="32"/>
      <c r="S54" s="32">
        <f>97234.75</f>
        <v>97234.75</v>
      </c>
      <c r="T54" s="32"/>
      <c r="U54" s="32"/>
      <c r="V54" s="32"/>
      <c r="W54" s="33">
        <f>293665.25</f>
        <v>293665.25</v>
      </c>
      <c r="X54" s="33"/>
    </row>
    <row r="55" spans="1:24" s="1" customFormat="1" ht="33.75" customHeight="1">
      <c r="A55" s="30" t="s">
        <v>90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87</v>
      </c>
      <c r="M55" s="31"/>
      <c r="N55" s="31" t="s">
        <v>105</v>
      </c>
      <c r="O55" s="31"/>
      <c r="P55" s="32">
        <f>118144</f>
        <v>118144</v>
      </c>
      <c r="Q55" s="32"/>
      <c r="R55" s="32"/>
      <c r="S55" s="32">
        <f>34993.76</f>
        <v>34993.76</v>
      </c>
      <c r="T55" s="32"/>
      <c r="U55" s="32"/>
      <c r="V55" s="32"/>
      <c r="W55" s="33">
        <f>83150.24</f>
        <v>83150.24</v>
      </c>
      <c r="X55" s="33"/>
    </row>
    <row r="56" spans="1:24" s="1" customFormat="1" ht="13.5" customHeight="1">
      <c r="A56" s="30" t="s">
        <v>106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87</v>
      </c>
      <c r="M56" s="31"/>
      <c r="N56" s="31" t="s">
        <v>107</v>
      </c>
      <c r="O56" s="31"/>
      <c r="P56" s="32">
        <f>4500</f>
        <v>4500</v>
      </c>
      <c r="Q56" s="32"/>
      <c r="R56" s="32"/>
      <c r="S56" s="34" t="s">
        <v>41</v>
      </c>
      <c r="T56" s="34"/>
      <c r="U56" s="34"/>
      <c r="V56" s="34"/>
      <c r="W56" s="33">
        <f>4500</f>
        <v>4500</v>
      </c>
      <c r="X56" s="33"/>
    </row>
    <row r="57" spans="1:24" s="1" customFormat="1" ht="24" customHeight="1">
      <c r="A57" s="30" t="s">
        <v>94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87</v>
      </c>
      <c r="M57" s="31"/>
      <c r="N57" s="31" t="s">
        <v>108</v>
      </c>
      <c r="O57" s="31"/>
      <c r="P57" s="32">
        <f>104300</f>
        <v>104300</v>
      </c>
      <c r="Q57" s="32"/>
      <c r="R57" s="32"/>
      <c r="S57" s="32">
        <f>37404.75</f>
        <v>37404.75</v>
      </c>
      <c r="T57" s="32"/>
      <c r="U57" s="32"/>
      <c r="V57" s="32"/>
      <c r="W57" s="33">
        <f>66895.25</f>
        <v>66895.25</v>
      </c>
      <c r="X57" s="33"/>
    </row>
    <row r="58" spans="1:24" s="1" customFormat="1" ht="13.5" customHeight="1">
      <c r="A58" s="30" t="s">
        <v>96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87</v>
      </c>
      <c r="M58" s="31"/>
      <c r="N58" s="31" t="s">
        <v>109</v>
      </c>
      <c r="O58" s="31"/>
      <c r="P58" s="32">
        <f>289110</f>
        <v>289110</v>
      </c>
      <c r="Q58" s="32"/>
      <c r="R58" s="32"/>
      <c r="S58" s="32">
        <f>54433</f>
        <v>54433</v>
      </c>
      <c r="T58" s="32"/>
      <c r="U58" s="32"/>
      <c r="V58" s="32"/>
      <c r="W58" s="33">
        <f>234677</f>
        <v>234677</v>
      </c>
      <c r="X58" s="33"/>
    </row>
    <row r="59" spans="1:24" s="1" customFormat="1" ht="13.5" customHeight="1">
      <c r="A59" s="30" t="s">
        <v>110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87</v>
      </c>
      <c r="M59" s="31"/>
      <c r="N59" s="31" t="s">
        <v>111</v>
      </c>
      <c r="O59" s="31"/>
      <c r="P59" s="32">
        <f>20000</f>
        <v>20000</v>
      </c>
      <c r="Q59" s="32"/>
      <c r="R59" s="32"/>
      <c r="S59" s="32">
        <f>7249.15</f>
        <v>7249.15</v>
      </c>
      <c r="T59" s="32"/>
      <c r="U59" s="32"/>
      <c r="V59" s="32"/>
      <c r="W59" s="33">
        <f>12750.85</f>
        <v>12750.85</v>
      </c>
      <c r="X59" s="33"/>
    </row>
    <row r="60" spans="1:24" s="1" customFormat="1" ht="13.5" customHeight="1">
      <c r="A60" s="30" t="s">
        <v>98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87</v>
      </c>
      <c r="M60" s="31"/>
      <c r="N60" s="31" t="s">
        <v>112</v>
      </c>
      <c r="O60" s="31"/>
      <c r="P60" s="32">
        <f>12138</f>
        <v>12138</v>
      </c>
      <c r="Q60" s="32"/>
      <c r="R60" s="32"/>
      <c r="S60" s="32">
        <f>4045</f>
        <v>4045</v>
      </c>
      <c r="T60" s="32"/>
      <c r="U60" s="32"/>
      <c r="V60" s="32"/>
      <c r="W60" s="33">
        <f>8093</f>
        <v>8093</v>
      </c>
      <c r="X60" s="33"/>
    </row>
    <row r="61" spans="1:24" s="1" customFormat="1" ht="13.5" customHeight="1">
      <c r="A61" s="30" t="s">
        <v>100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87</v>
      </c>
      <c r="M61" s="31"/>
      <c r="N61" s="31" t="s">
        <v>113</v>
      </c>
      <c r="O61" s="31"/>
      <c r="P61" s="32">
        <f>4673</f>
        <v>4673</v>
      </c>
      <c r="Q61" s="32"/>
      <c r="R61" s="32"/>
      <c r="S61" s="32">
        <f>1557</f>
        <v>1557</v>
      </c>
      <c r="T61" s="32"/>
      <c r="U61" s="32"/>
      <c r="V61" s="32"/>
      <c r="W61" s="33">
        <f>3116</f>
        <v>3116</v>
      </c>
      <c r="X61" s="33"/>
    </row>
    <row r="62" spans="1:24" s="1" customFormat="1" ht="13.5" customHeight="1">
      <c r="A62" s="30" t="s">
        <v>102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87</v>
      </c>
      <c r="M62" s="31"/>
      <c r="N62" s="31" t="s">
        <v>114</v>
      </c>
      <c r="O62" s="31"/>
      <c r="P62" s="32">
        <f>1897</f>
        <v>1897</v>
      </c>
      <c r="Q62" s="32"/>
      <c r="R62" s="32"/>
      <c r="S62" s="34" t="s">
        <v>41</v>
      </c>
      <c r="T62" s="34"/>
      <c r="U62" s="34"/>
      <c r="V62" s="34"/>
      <c r="W62" s="33">
        <f>1897</f>
        <v>1897</v>
      </c>
      <c r="X62" s="33"/>
    </row>
    <row r="63" spans="1:24" s="1" customFormat="1" ht="13.5" customHeight="1">
      <c r="A63" s="30" t="s">
        <v>88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87</v>
      </c>
      <c r="M63" s="31"/>
      <c r="N63" s="31" t="s">
        <v>115</v>
      </c>
      <c r="O63" s="31"/>
      <c r="P63" s="32">
        <f>100483</f>
        <v>100483</v>
      </c>
      <c r="Q63" s="32"/>
      <c r="R63" s="32"/>
      <c r="S63" s="32">
        <f>28654.08</f>
        <v>28654.08</v>
      </c>
      <c r="T63" s="32"/>
      <c r="U63" s="32"/>
      <c r="V63" s="32"/>
      <c r="W63" s="33">
        <f>71828.92</f>
        <v>71828.92</v>
      </c>
      <c r="X63" s="33"/>
    </row>
    <row r="64" spans="1:24" s="1" customFormat="1" ht="33.75" customHeight="1">
      <c r="A64" s="30" t="s">
        <v>90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87</v>
      </c>
      <c r="M64" s="31"/>
      <c r="N64" s="31" t="s">
        <v>116</v>
      </c>
      <c r="O64" s="31"/>
      <c r="P64" s="32">
        <f>30347</f>
        <v>30347</v>
      </c>
      <c r="Q64" s="32"/>
      <c r="R64" s="32"/>
      <c r="S64" s="32">
        <f>8653.52</f>
        <v>8653.52</v>
      </c>
      <c r="T64" s="32"/>
      <c r="U64" s="32"/>
      <c r="V64" s="32"/>
      <c r="W64" s="33">
        <f>21693.48</f>
        <v>21693.48</v>
      </c>
      <c r="X64" s="33"/>
    </row>
    <row r="65" spans="1:24" s="1" customFormat="1" ht="13.5" customHeight="1">
      <c r="A65" s="30" t="s">
        <v>96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87</v>
      </c>
      <c r="M65" s="31"/>
      <c r="N65" s="31" t="s">
        <v>117</v>
      </c>
      <c r="O65" s="31"/>
      <c r="P65" s="32">
        <f>6870</f>
        <v>6870</v>
      </c>
      <c r="Q65" s="32"/>
      <c r="R65" s="32"/>
      <c r="S65" s="34" t="s">
        <v>41</v>
      </c>
      <c r="T65" s="34"/>
      <c r="U65" s="34"/>
      <c r="V65" s="34"/>
      <c r="W65" s="33">
        <f>6870</f>
        <v>6870</v>
      </c>
      <c r="X65" s="33"/>
    </row>
    <row r="66" spans="1:24" s="1" customFormat="1" ht="13.5" customHeight="1">
      <c r="A66" s="30" t="s">
        <v>96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87</v>
      </c>
      <c r="M66" s="31"/>
      <c r="N66" s="31" t="s">
        <v>118</v>
      </c>
      <c r="O66" s="31"/>
      <c r="P66" s="32">
        <f>15000</f>
        <v>15000</v>
      </c>
      <c r="Q66" s="32"/>
      <c r="R66" s="32"/>
      <c r="S66" s="32">
        <f>12430</f>
        <v>12430</v>
      </c>
      <c r="T66" s="32"/>
      <c r="U66" s="32"/>
      <c r="V66" s="32"/>
      <c r="W66" s="33">
        <f>2570</f>
        <v>2570</v>
      </c>
      <c r="X66" s="33"/>
    </row>
    <row r="67" spans="1:24" s="1" customFormat="1" ht="13.5" customHeight="1">
      <c r="A67" s="30" t="s">
        <v>96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87</v>
      </c>
      <c r="M67" s="31"/>
      <c r="N67" s="31" t="s">
        <v>119</v>
      </c>
      <c r="O67" s="31"/>
      <c r="P67" s="32">
        <f>1190507.45</f>
        <v>1190507.45</v>
      </c>
      <c r="Q67" s="32"/>
      <c r="R67" s="32"/>
      <c r="S67" s="32">
        <f>247069</f>
        <v>247069</v>
      </c>
      <c r="T67" s="32"/>
      <c r="U67" s="32"/>
      <c r="V67" s="32"/>
      <c r="W67" s="33">
        <f>943438.45</f>
        <v>943438.45</v>
      </c>
      <c r="X67" s="33"/>
    </row>
    <row r="68" spans="1:24" s="1" customFormat="1" ht="13.5" customHeight="1">
      <c r="A68" s="30" t="s">
        <v>110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87</v>
      </c>
      <c r="M68" s="31"/>
      <c r="N68" s="31" t="s">
        <v>120</v>
      </c>
      <c r="O68" s="31"/>
      <c r="P68" s="32">
        <f>50000</f>
        <v>50000</v>
      </c>
      <c r="Q68" s="32"/>
      <c r="R68" s="32"/>
      <c r="S68" s="32">
        <f>25703.42</f>
        <v>25703.42</v>
      </c>
      <c r="T68" s="32"/>
      <c r="U68" s="32"/>
      <c r="V68" s="32"/>
      <c r="W68" s="33">
        <f>24296.58</f>
        <v>24296.58</v>
      </c>
      <c r="X68" s="33"/>
    </row>
    <row r="69" spans="1:24" s="1" customFormat="1" ht="13.5" customHeight="1">
      <c r="A69" s="30" t="s">
        <v>96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87</v>
      </c>
      <c r="M69" s="31"/>
      <c r="N69" s="31" t="s">
        <v>121</v>
      </c>
      <c r="O69" s="31"/>
      <c r="P69" s="32">
        <f>205000</f>
        <v>205000</v>
      </c>
      <c r="Q69" s="32"/>
      <c r="R69" s="32"/>
      <c r="S69" s="34" t="s">
        <v>41</v>
      </c>
      <c r="T69" s="34"/>
      <c r="U69" s="34"/>
      <c r="V69" s="34"/>
      <c r="W69" s="33">
        <f>205000</f>
        <v>205000</v>
      </c>
      <c r="X69" s="33"/>
    </row>
    <row r="70" spans="1:24" s="1" customFormat="1" ht="13.5" customHeight="1">
      <c r="A70" s="30" t="s">
        <v>96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87</v>
      </c>
      <c r="M70" s="31"/>
      <c r="N70" s="31" t="s">
        <v>122</v>
      </c>
      <c r="O70" s="31"/>
      <c r="P70" s="32">
        <f>749219.61</f>
        <v>749219.61</v>
      </c>
      <c r="Q70" s="32"/>
      <c r="R70" s="32"/>
      <c r="S70" s="34" t="s">
        <v>41</v>
      </c>
      <c r="T70" s="34"/>
      <c r="U70" s="34"/>
      <c r="V70" s="34"/>
      <c r="W70" s="33">
        <f>749219.61</f>
        <v>749219.61</v>
      </c>
      <c r="X70" s="33"/>
    </row>
    <row r="71" spans="1:24" s="1" customFormat="1" ht="13.5" customHeight="1">
      <c r="A71" s="30" t="s">
        <v>110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87</v>
      </c>
      <c r="M71" s="31"/>
      <c r="N71" s="31" t="s">
        <v>123</v>
      </c>
      <c r="O71" s="31"/>
      <c r="P71" s="32">
        <f>35000</f>
        <v>35000</v>
      </c>
      <c r="Q71" s="32"/>
      <c r="R71" s="32"/>
      <c r="S71" s="32">
        <f>10762.08</f>
        <v>10762.08</v>
      </c>
      <c r="T71" s="32"/>
      <c r="U71" s="32"/>
      <c r="V71" s="32"/>
      <c r="W71" s="33">
        <f>24237.92</f>
        <v>24237.92</v>
      </c>
      <c r="X71" s="33"/>
    </row>
    <row r="72" spans="1:24" s="1" customFormat="1" ht="13.5" customHeight="1">
      <c r="A72" s="30" t="s">
        <v>124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87</v>
      </c>
      <c r="M72" s="31"/>
      <c r="N72" s="31" t="s">
        <v>125</v>
      </c>
      <c r="O72" s="31"/>
      <c r="P72" s="32">
        <f>699518</f>
        <v>699518</v>
      </c>
      <c r="Q72" s="32"/>
      <c r="R72" s="32"/>
      <c r="S72" s="32">
        <f>174879.5</f>
        <v>174879.5</v>
      </c>
      <c r="T72" s="32"/>
      <c r="U72" s="32"/>
      <c r="V72" s="32"/>
      <c r="W72" s="33">
        <f>524638.5</f>
        <v>524638.5</v>
      </c>
      <c r="X72" s="33"/>
    </row>
    <row r="73" spans="1:24" s="1" customFormat="1" ht="13.5" customHeight="1">
      <c r="A73" s="30" t="s">
        <v>88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87</v>
      </c>
      <c r="M73" s="31"/>
      <c r="N73" s="31" t="s">
        <v>126</v>
      </c>
      <c r="O73" s="31"/>
      <c r="P73" s="32">
        <f>806659</f>
        <v>806659</v>
      </c>
      <c r="Q73" s="32"/>
      <c r="R73" s="32"/>
      <c r="S73" s="32">
        <f>298299.64</f>
        <v>298299.64</v>
      </c>
      <c r="T73" s="32"/>
      <c r="U73" s="32"/>
      <c r="V73" s="32"/>
      <c r="W73" s="33">
        <f>508359.36</f>
        <v>508359.36</v>
      </c>
      <c r="X73" s="33"/>
    </row>
    <row r="74" spans="1:24" s="1" customFormat="1" ht="33.75" customHeight="1">
      <c r="A74" s="30" t="s">
        <v>90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87</v>
      </c>
      <c r="M74" s="31"/>
      <c r="N74" s="31" t="s">
        <v>127</v>
      </c>
      <c r="O74" s="31"/>
      <c r="P74" s="32">
        <f>117865</f>
        <v>117865</v>
      </c>
      <c r="Q74" s="32"/>
      <c r="R74" s="32"/>
      <c r="S74" s="32">
        <f>86200.98</f>
        <v>86200.98</v>
      </c>
      <c r="T74" s="32"/>
      <c r="U74" s="32"/>
      <c r="V74" s="32"/>
      <c r="W74" s="33">
        <f>31664.02</f>
        <v>31664.02</v>
      </c>
      <c r="X74" s="33"/>
    </row>
    <row r="75" spans="1:24" s="1" customFormat="1" ht="13.5" customHeight="1">
      <c r="A75" s="30" t="s">
        <v>88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87</v>
      </c>
      <c r="M75" s="31"/>
      <c r="N75" s="31" t="s">
        <v>128</v>
      </c>
      <c r="O75" s="31"/>
      <c r="P75" s="32">
        <f>304761</f>
        <v>304761</v>
      </c>
      <c r="Q75" s="32"/>
      <c r="R75" s="32"/>
      <c r="S75" s="32">
        <f>93556.82</f>
        <v>93556.82</v>
      </c>
      <c r="T75" s="32"/>
      <c r="U75" s="32"/>
      <c r="V75" s="32"/>
      <c r="W75" s="33">
        <f>211204.18</f>
        <v>211204.18</v>
      </c>
      <c r="X75" s="33"/>
    </row>
    <row r="76" spans="1:24" s="1" customFormat="1" ht="33.75" customHeight="1">
      <c r="A76" s="30" t="s">
        <v>90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87</v>
      </c>
      <c r="M76" s="31"/>
      <c r="N76" s="31" t="s">
        <v>129</v>
      </c>
      <c r="O76" s="31"/>
      <c r="P76" s="32">
        <f>217894</f>
        <v>217894</v>
      </c>
      <c r="Q76" s="32"/>
      <c r="R76" s="32"/>
      <c r="S76" s="32">
        <f>32139.67</f>
        <v>32139.67</v>
      </c>
      <c r="T76" s="32"/>
      <c r="U76" s="32"/>
      <c r="V76" s="32"/>
      <c r="W76" s="33">
        <f>185754.33</f>
        <v>185754.33</v>
      </c>
      <c r="X76" s="33"/>
    </row>
    <row r="77" spans="1:24" s="1" customFormat="1" ht="15" customHeight="1">
      <c r="A77" s="36" t="s">
        <v>130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7" t="s">
        <v>131</v>
      </c>
      <c r="M77" s="37"/>
      <c r="N77" s="37" t="s">
        <v>38</v>
      </c>
      <c r="O77" s="37"/>
      <c r="P77" s="38">
        <f>-563096.06</f>
        <v>-563096.06</v>
      </c>
      <c r="Q77" s="38"/>
      <c r="R77" s="38"/>
      <c r="S77" s="38">
        <f>638070.3</f>
        <v>638070.3</v>
      </c>
      <c r="T77" s="38"/>
      <c r="U77" s="38"/>
      <c r="V77" s="38"/>
      <c r="W77" s="39" t="s">
        <v>38</v>
      </c>
      <c r="X77" s="39"/>
    </row>
    <row r="78" spans="1:24" s="1" customFormat="1" ht="13.5" customHeight="1">
      <c r="A78" s="7" t="s">
        <v>18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s="1" customFormat="1" ht="13.5" customHeight="1">
      <c r="A79" s="12" t="s">
        <v>132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s="1" customFormat="1" ht="45.75" customHeight="1">
      <c r="A80" s="13" t="s">
        <v>24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 t="s">
        <v>25</v>
      </c>
      <c r="M80" s="13"/>
      <c r="N80" s="13" t="s">
        <v>133</v>
      </c>
      <c r="O80" s="13"/>
      <c r="P80" s="14" t="s">
        <v>27</v>
      </c>
      <c r="Q80" s="14"/>
      <c r="R80" s="14"/>
      <c r="S80" s="14" t="s">
        <v>28</v>
      </c>
      <c r="T80" s="14"/>
      <c r="U80" s="14"/>
      <c r="V80" s="14"/>
      <c r="W80" s="15" t="s">
        <v>29</v>
      </c>
      <c r="X80" s="15"/>
    </row>
    <row r="81" spans="1:24" s="1" customFormat="1" ht="12.75" customHeight="1">
      <c r="A81" s="16" t="s">
        <v>30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 t="s">
        <v>31</v>
      </c>
      <c r="M81" s="16"/>
      <c r="N81" s="16" t="s">
        <v>32</v>
      </c>
      <c r="O81" s="16"/>
      <c r="P81" s="17" t="s">
        <v>33</v>
      </c>
      <c r="Q81" s="17"/>
      <c r="R81" s="17"/>
      <c r="S81" s="17" t="s">
        <v>34</v>
      </c>
      <c r="T81" s="17"/>
      <c r="U81" s="17"/>
      <c r="V81" s="17"/>
      <c r="W81" s="18" t="s">
        <v>35</v>
      </c>
      <c r="X81" s="18"/>
    </row>
    <row r="82" spans="1:24" s="1" customFormat="1" ht="13.5" customHeight="1">
      <c r="A82" s="19" t="s">
        <v>134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20" t="s">
        <v>135</v>
      </c>
      <c r="M82" s="20"/>
      <c r="N82" s="20" t="s">
        <v>38</v>
      </c>
      <c r="O82" s="20"/>
      <c r="P82" s="40">
        <f>563096.06</f>
        <v>563096.06</v>
      </c>
      <c r="Q82" s="40"/>
      <c r="R82" s="40"/>
      <c r="S82" s="41" t="s">
        <v>41</v>
      </c>
      <c r="T82" s="41"/>
      <c r="U82" s="41"/>
      <c r="V82" s="41"/>
      <c r="W82" s="42" t="s">
        <v>38</v>
      </c>
      <c r="X82" s="42"/>
    </row>
    <row r="83" spans="1:24" s="1" customFormat="1" ht="13.5" customHeight="1">
      <c r="A83" s="43" t="s">
        <v>136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4" t="s">
        <v>18</v>
      </c>
      <c r="M83" s="44"/>
      <c r="N83" s="44" t="s">
        <v>18</v>
      </c>
      <c r="O83" s="44"/>
      <c r="P83" s="45" t="s">
        <v>18</v>
      </c>
      <c r="Q83" s="45"/>
      <c r="R83" s="45"/>
      <c r="S83" s="46" t="s">
        <v>18</v>
      </c>
      <c r="T83" s="46"/>
      <c r="U83" s="46"/>
      <c r="V83" s="46"/>
      <c r="W83" s="47" t="s">
        <v>18</v>
      </c>
      <c r="X83" s="47"/>
    </row>
    <row r="84" spans="1:24" s="1" customFormat="1" ht="13.5" customHeight="1">
      <c r="A84" s="23" t="s">
        <v>137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48" t="s">
        <v>138</v>
      </c>
      <c r="M84" s="48"/>
      <c r="N84" s="24" t="s">
        <v>38</v>
      </c>
      <c r="O84" s="24"/>
      <c r="P84" s="49" t="s">
        <v>41</v>
      </c>
      <c r="Q84" s="49"/>
      <c r="R84" s="49"/>
      <c r="S84" s="26" t="s">
        <v>41</v>
      </c>
      <c r="T84" s="26"/>
      <c r="U84" s="26"/>
      <c r="V84" s="26"/>
      <c r="W84" s="50" t="s">
        <v>41</v>
      </c>
      <c r="X84" s="50"/>
    </row>
    <row r="85" spans="1:24" s="1" customFormat="1" ht="13.5" customHeight="1">
      <c r="A85" s="30" t="s">
        <v>18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138</v>
      </c>
      <c r="M85" s="31"/>
      <c r="N85" s="31" t="s">
        <v>18</v>
      </c>
      <c r="O85" s="31"/>
      <c r="P85" s="51" t="s">
        <v>41</v>
      </c>
      <c r="Q85" s="51"/>
      <c r="R85" s="51"/>
      <c r="S85" s="34" t="s">
        <v>41</v>
      </c>
      <c r="T85" s="34"/>
      <c r="U85" s="34"/>
      <c r="V85" s="34"/>
      <c r="W85" s="52" t="s">
        <v>41</v>
      </c>
      <c r="X85" s="52"/>
    </row>
    <row r="86" spans="1:24" s="1" customFormat="1" ht="13.5" customHeight="1">
      <c r="A86" s="30" t="s">
        <v>139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44" t="s">
        <v>140</v>
      </c>
      <c r="M86" s="44"/>
      <c r="N86" s="44" t="s">
        <v>38</v>
      </c>
      <c r="O86" s="44"/>
      <c r="P86" s="45" t="s">
        <v>41</v>
      </c>
      <c r="Q86" s="45"/>
      <c r="R86" s="45"/>
      <c r="S86" s="34" t="s">
        <v>41</v>
      </c>
      <c r="T86" s="34"/>
      <c r="U86" s="34"/>
      <c r="V86" s="34"/>
      <c r="W86" s="47" t="s">
        <v>41</v>
      </c>
      <c r="X86" s="47"/>
    </row>
    <row r="87" spans="1:24" s="1" customFormat="1" ht="13.5" customHeight="1">
      <c r="A87" s="30" t="s">
        <v>18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140</v>
      </c>
      <c r="M87" s="31"/>
      <c r="N87" s="31" t="s">
        <v>18</v>
      </c>
      <c r="O87" s="31"/>
      <c r="P87" s="51" t="s">
        <v>41</v>
      </c>
      <c r="Q87" s="51"/>
      <c r="R87" s="51"/>
      <c r="S87" s="34" t="s">
        <v>41</v>
      </c>
      <c r="T87" s="34"/>
      <c r="U87" s="34"/>
      <c r="V87" s="34"/>
      <c r="W87" s="52" t="s">
        <v>41</v>
      </c>
      <c r="X87" s="52"/>
    </row>
    <row r="88" spans="1:24" s="1" customFormat="1" ht="13.5" customHeight="1">
      <c r="A88" s="30" t="s">
        <v>141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142</v>
      </c>
      <c r="M88" s="31"/>
      <c r="N88" s="31" t="s">
        <v>143</v>
      </c>
      <c r="O88" s="31"/>
      <c r="P88" s="53">
        <f>563096.06</f>
        <v>563096.06</v>
      </c>
      <c r="Q88" s="53"/>
      <c r="R88" s="53"/>
      <c r="S88" s="34" t="s">
        <v>41</v>
      </c>
      <c r="T88" s="34"/>
      <c r="U88" s="34"/>
      <c r="V88" s="34"/>
      <c r="W88" s="54">
        <f>563096.06</f>
        <v>563096.06</v>
      </c>
      <c r="X88" s="54"/>
    </row>
    <row r="89" spans="1:24" s="1" customFormat="1" ht="13.5" customHeight="1">
      <c r="A89" s="30" t="s">
        <v>144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145</v>
      </c>
      <c r="M89" s="31"/>
      <c r="N89" s="31" t="s">
        <v>146</v>
      </c>
      <c r="O89" s="31"/>
      <c r="P89" s="53">
        <f>-6542829</f>
        <v>-6542829</v>
      </c>
      <c r="Q89" s="53"/>
      <c r="R89" s="53"/>
      <c r="S89" s="34" t="s">
        <v>41</v>
      </c>
      <c r="T89" s="34"/>
      <c r="U89" s="34"/>
      <c r="V89" s="34"/>
      <c r="W89" s="55" t="s">
        <v>38</v>
      </c>
      <c r="X89" s="55"/>
    </row>
    <row r="90" spans="1:24" s="1" customFormat="1" ht="13.5" customHeight="1">
      <c r="A90" s="30" t="s">
        <v>147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148</v>
      </c>
      <c r="M90" s="31"/>
      <c r="N90" s="31" t="s">
        <v>149</v>
      </c>
      <c r="O90" s="31"/>
      <c r="P90" s="53">
        <f>7105925.06</f>
        <v>7105925.06</v>
      </c>
      <c r="Q90" s="53"/>
      <c r="R90" s="53"/>
      <c r="S90" s="34" t="s">
        <v>41</v>
      </c>
      <c r="T90" s="34"/>
      <c r="U90" s="34"/>
      <c r="V90" s="34"/>
      <c r="W90" s="55" t="s">
        <v>38</v>
      </c>
      <c r="X90" s="55"/>
    </row>
    <row r="91" spans="1:24" s="1" customFormat="1" ht="13.5" customHeight="1">
      <c r="A91" s="57" t="s">
        <v>18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</row>
    <row r="92" spans="1:24" s="1" customFormat="1" ht="13.5" customHeight="1">
      <c r="A92" s="7" t="s">
        <v>18</v>
      </c>
      <c r="B92" s="7"/>
      <c r="C92" s="7"/>
      <c r="D92" s="7"/>
      <c r="E92" s="7"/>
      <c r="F92" s="7"/>
      <c r="G92" s="7"/>
      <c r="H92" s="7"/>
      <c r="I92" s="56" t="s">
        <v>18</v>
      </c>
      <c r="J92" s="56"/>
      <c r="K92" s="56"/>
      <c r="L92" s="56"/>
      <c r="M92" s="56"/>
      <c r="N92" s="56" t="s">
        <v>150</v>
      </c>
      <c r="O92" s="56"/>
      <c r="P92" s="56"/>
      <c r="Q92" s="56"/>
      <c r="R92" s="7" t="s">
        <v>18</v>
      </c>
      <c r="S92" s="7"/>
      <c r="T92" s="7"/>
      <c r="U92" s="7"/>
      <c r="V92" s="7"/>
      <c r="W92" s="7"/>
      <c r="X92" s="7"/>
    </row>
    <row r="93" spans="1:24" s="1" customFormat="1" ht="13.5" customHeight="1">
      <c r="A93" s="7" t="s">
        <v>18</v>
      </c>
      <c r="B93" s="7"/>
      <c r="C93" s="7"/>
      <c r="D93" s="7"/>
      <c r="E93" s="7"/>
      <c r="F93" s="7"/>
      <c r="G93" s="7"/>
      <c r="H93" s="7"/>
      <c r="I93" s="10" t="s">
        <v>18</v>
      </c>
      <c r="J93" s="58" t="s">
        <v>151</v>
      </c>
      <c r="K93" s="58"/>
      <c r="L93" s="58"/>
      <c r="M93" s="10" t="s">
        <v>18</v>
      </c>
      <c r="N93" s="10" t="s">
        <v>18</v>
      </c>
      <c r="O93" s="58" t="s">
        <v>152</v>
      </c>
      <c r="P93" s="58"/>
      <c r="Q93" s="7" t="s">
        <v>18</v>
      </c>
      <c r="R93" s="7"/>
      <c r="S93" s="7"/>
      <c r="T93" s="7"/>
      <c r="U93" s="7"/>
      <c r="V93" s="7"/>
      <c r="W93" s="7"/>
      <c r="X93" s="7"/>
    </row>
    <row r="94" spans="1:24" s="1" customFormat="1" ht="7.5" customHeight="1">
      <c r="A94" s="7" t="s">
        <v>18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s="1" customFormat="1" ht="13.5" customHeight="1">
      <c r="A95" s="7" t="s">
        <v>153</v>
      </c>
      <c r="B95" s="7"/>
      <c r="C95" s="7"/>
      <c r="D95" s="7"/>
      <c r="E95" s="7"/>
      <c r="F95" s="7"/>
      <c r="G95" s="7"/>
      <c r="H95" s="7"/>
      <c r="I95" s="56" t="s">
        <v>18</v>
      </c>
      <c r="J95" s="56"/>
      <c r="K95" s="56"/>
      <c r="L95" s="56"/>
      <c r="M95" s="56"/>
      <c r="N95" s="56" t="s">
        <v>154</v>
      </c>
      <c r="O95" s="56"/>
      <c r="P95" s="56"/>
      <c r="Q95" s="56"/>
      <c r="R95" s="7" t="s">
        <v>18</v>
      </c>
      <c r="S95" s="7"/>
      <c r="T95" s="7"/>
      <c r="U95" s="7"/>
      <c r="V95" s="7"/>
      <c r="W95" s="7"/>
      <c r="X95" s="7"/>
    </row>
    <row r="96" spans="1:24" s="1" customFormat="1" ht="13.5" customHeight="1">
      <c r="A96" s="7" t="s">
        <v>18</v>
      </c>
      <c r="B96" s="7"/>
      <c r="C96" s="7"/>
      <c r="D96" s="7"/>
      <c r="E96" s="7"/>
      <c r="F96" s="7"/>
      <c r="G96" s="7"/>
      <c r="H96" s="7"/>
      <c r="I96" s="10" t="s">
        <v>18</v>
      </c>
      <c r="J96" s="58" t="s">
        <v>151</v>
      </c>
      <c r="K96" s="58"/>
      <c r="L96" s="58"/>
      <c r="M96" s="10" t="s">
        <v>18</v>
      </c>
      <c r="N96" s="10" t="s">
        <v>18</v>
      </c>
      <c r="O96" s="58" t="s">
        <v>152</v>
      </c>
      <c r="P96" s="58"/>
      <c r="Q96" s="7" t="s">
        <v>18</v>
      </c>
      <c r="R96" s="7"/>
      <c r="S96" s="7"/>
      <c r="T96" s="7"/>
      <c r="U96" s="7"/>
      <c r="V96" s="7"/>
      <c r="W96" s="7"/>
      <c r="X96" s="7"/>
    </row>
    <row r="97" spans="1:24" s="1" customFormat="1" ht="7.5" customHeight="1">
      <c r="A97" s="7" t="s">
        <v>18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s="1" customFormat="1" ht="13.5" customHeight="1">
      <c r="A98" s="7" t="s">
        <v>155</v>
      </c>
      <c r="B98" s="7"/>
      <c r="C98" s="56" t="s">
        <v>153</v>
      </c>
      <c r="D98" s="56"/>
      <c r="E98" s="56"/>
      <c r="F98" s="56"/>
      <c r="G98" s="56"/>
      <c r="H98" s="56"/>
      <c r="I98" s="56" t="s">
        <v>18</v>
      </c>
      <c r="J98" s="56"/>
      <c r="K98" s="56"/>
      <c r="L98" s="56"/>
      <c r="M98" s="56"/>
      <c r="N98" s="56" t="s">
        <v>154</v>
      </c>
      <c r="O98" s="56"/>
      <c r="P98" s="56"/>
      <c r="Q98" s="56"/>
      <c r="R98" s="7" t="s">
        <v>18</v>
      </c>
      <c r="S98" s="7"/>
      <c r="T98" s="7"/>
      <c r="U98" s="7"/>
      <c r="V98" s="7"/>
      <c r="W98" s="7"/>
      <c r="X98" s="7"/>
    </row>
    <row r="99" spans="1:24" s="1" customFormat="1" ht="13.5" customHeight="1">
      <c r="A99" s="7" t="s">
        <v>18</v>
      </c>
      <c r="B99" s="7"/>
      <c r="C99" s="10" t="s">
        <v>18</v>
      </c>
      <c r="D99" s="58" t="s">
        <v>156</v>
      </c>
      <c r="E99" s="58"/>
      <c r="F99" s="58"/>
      <c r="G99" s="58"/>
      <c r="H99" s="10" t="s">
        <v>18</v>
      </c>
      <c r="I99" s="10" t="s">
        <v>18</v>
      </c>
      <c r="J99" s="58" t="s">
        <v>151</v>
      </c>
      <c r="K99" s="58"/>
      <c r="L99" s="58"/>
      <c r="M99" s="10" t="s">
        <v>18</v>
      </c>
      <c r="N99" s="10" t="s">
        <v>18</v>
      </c>
      <c r="O99" s="58" t="s">
        <v>152</v>
      </c>
      <c r="P99" s="58"/>
      <c r="Q99" s="7" t="s">
        <v>18</v>
      </c>
      <c r="R99" s="7"/>
      <c r="S99" s="7"/>
      <c r="T99" s="7"/>
      <c r="U99" s="7"/>
      <c r="V99" s="7"/>
      <c r="W99" s="7"/>
      <c r="X99" s="7"/>
    </row>
    <row r="100" spans="1:24" s="1" customFormat="1" ht="15.75" customHeight="1">
      <c r="A100" s="7" t="s">
        <v>18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s="1" customFormat="1" ht="13.5" customHeight="1">
      <c r="A101" s="59" t="s">
        <v>157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7" t="s">
        <v>18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s="1" customFormat="1" ht="13.5" customHeight="1">
      <c r="A102" s="4" t="s">
        <v>158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</sheetData>
  <sheetProtection/>
  <mergeCells count="515">
    <mergeCell ref="A101:J101"/>
    <mergeCell ref="K101:X101"/>
    <mergeCell ref="A102:X102"/>
    <mergeCell ref="A99:B99"/>
    <mergeCell ref="D99:G99"/>
    <mergeCell ref="J99:L99"/>
    <mergeCell ref="O99:P99"/>
    <mergeCell ref="Q99:X99"/>
    <mergeCell ref="A100:X100"/>
    <mergeCell ref="A97:X97"/>
    <mergeCell ref="A98:B98"/>
    <mergeCell ref="C98:H98"/>
    <mergeCell ref="I98:M98"/>
    <mergeCell ref="N98:Q98"/>
    <mergeCell ref="R98:X98"/>
    <mergeCell ref="A94:X94"/>
    <mergeCell ref="A95:H95"/>
    <mergeCell ref="I95:M95"/>
    <mergeCell ref="N95:Q95"/>
    <mergeCell ref="R95:X95"/>
    <mergeCell ref="A96:H96"/>
    <mergeCell ref="J96:L96"/>
    <mergeCell ref="O96:P96"/>
    <mergeCell ref="Q96:X96"/>
    <mergeCell ref="A91:X91"/>
    <mergeCell ref="A92:H92"/>
    <mergeCell ref="I92:M92"/>
    <mergeCell ref="N92:Q92"/>
    <mergeCell ref="R92:X92"/>
    <mergeCell ref="A93:H93"/>
    <mergeCell ref="J93:L93"/>
    <mergeCell ref="O93:P93"/>
    <mergeCell ref="Q93:X93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78:X78"/>
    <mergeCell ref="A79:X79"/>
    <mergeCell ref="A80:K80"/>
    <mergeCell ref="L80:M80"/>
    <mergeCell ref="N80:O80"/>
    <mergeCell ref="P80:R80"/>
    <mergeCell ref="S80:V80"/>
    <mergeCell ref="W80:X80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0:X40"/>
    <mergeCell ref="A41:X41"/>
    <mergeCell ref="A42:K42"/>
    <mergeCell ref="L42:M42"/>
    <mergeCell ref="N42:O42"/>
    <mergeCell ref="P42:R42"/>
    <mergeCell ref="S42:V42"/>
    <mergeCell ref="W42:X42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7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2021-05-24T02:42:42Z</dcterms:created>
  <dcterms:modified xsi:type="dcterms:W3CDTF">2021-05-24T02:42:43Z</dcterms:modified>
  <cp:category/>
  <cp:version/>
  <cp:contentType/>
  <cp:contentStatus/>
</cp:coreProperties>
</file>